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hur\Documents\"/>
    </mc:Choice>
  </mc:AlternateContent>
  <xr:revisionPtr revIDLastSave="0" documentId="13_ncr:1_{EE970FEC-3DC9-415A-92CA-D451AFBB3E2A}" xr6:coauthVersionLast="46" xr6:coauthVersionMax="46" xr10:uidLastSave="{00000000-0000-0000-0000-000000000000}"/>
  <bookViews>
    <workbookView xWindow="14280" yWindow="2445" windowWidth="30720" windowHeight="16500" xr2:uid="{0B30A1F5-2AD2-485E-A470-9806469291D0}"/>
  </bookViews>
  <sheets>
    <sheet name="Berechnung" sheetId="2" r:id="rId1"/>
    <sheet name="Date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2" l="1"/>
  <c r="D7" i="2" l="1"/>
  <c r="E7" i="2" s="1"/>
  <c r="F7" i="2"/>
  <c r="G7" i="2" s="1"/>
  <c r="F8" i="2"/>
  <c r="G8" i="2" s="1"/>
  <c r="A7" i="2"/>
  <c r="B7" i="2" s="1"/>
  <c r="C7" i="2" s="1"/>
  <c r="A8" i="2"/>
  <c r="D8" i="2" s="1"/>
  <c r="E8" i="2" s="1"/>
  <c r="A9" i="2"/>
  <c r="B9" i="2" s="1"/>
  <c r="C9" i="2" s="1"/>
  <c r="A10" i="2"/>
  <c r="B10" i="2" s="1"/>
  <c r="C10" i="2" s="1"/>
  <c r="A6" i="2"/>
  <c r="F6" i="2" s="1"/>
  <c r="G6" i="2" s="1"/>
  <c r="F10" i="2" l="1"/>
  <c r="G10" i="2" s="1"/>
  <c r="B8" i="2"/>
  <c r="C8" i="2" s="1"/>
  <c r="F9" i="2"/>
  <c r="G9" i="2" s="1"/>
  <c r="D6" i="2"/>
  <c r="E6" i="2" s="1"/>
  <c r="D10" i="2"/>
  <c r="E10" i="2" s="1"/>
  <c r="D9" i="2"/>
  <c r="E9" i="2" s="1"/>
  <c r="B6" i="2"/>
  <c r="C6" i="2" s="1"/>
</calcChain>
</file>

<file path=xl/sharedStrings.xml><?xml version="1.0" encoding="utf-8"?>
<sst xmlns="http://schemas.openxmlformats.org/spreadsheetml/2006/main" count="46" uniqueCount="44">
  <si>
    <t>TX</t>
  </si>
  <si>
    <t>Xiegu G90</t>
  </si>
  <si>
    <t>Empfang</t>
  </si>
  <si>
    <t>Senden 5W</t>
  </si>
  <si>
    <t>Senden 10W</t>
  </si>
  <si>
    <t>Icom IC-705</t>
  </si>
  <si>
    <t>Yaesu FT-817</t>
  </si>
  <si>
    <t>Elecraft KX3</t>
  </si>
  <si>
    <t>Ratio</t>
  </si>
  <si>
    <t>50% RX / 50% TX</t>
  </si>
  <si>
    <t>Empfangen</t>
  </si>
  <si>
    <t>Senden</t>
  </si>
  <si>
    <t>66% RX / 33% TX</t>
  </si>
  <si>
    <t>75% RX / 25% TX</t>
  </si>
  <si>
    <t>100% RX / 0% TX</t>
  </si>
  <si>
    <t>TRANSCEIVER</t>
  </si>
  <si>
    <t>AKKUS</t>
  </si>
  <si>
    <t>Name</t>
  </si>
  <si>
    <t>Kapazität</t>
  </si>
  <si>
    <t>Eremit LifePO4 6Ah</t>
  </si>
  <si>
    <t>Transceiver</t>
  </si>
  <si>
    <t>Akku</t>
  </si>
  <si>
    <t>Verhalten</t>
  </si>
  <si>
    <t>VERHALTEN</t>
  </si>
  <si>
    <t>Eremit LifePO4 3Ah</t>
  </si>
  <si>
    <t>Eremit LifePO4 2Ah</t>
  </si>
  <si>
    <t>Verbrauch 5W</t>
  </si>
  <si>
    <t>Laufzeit 5W</t>
  </si>
  <si>
    <t>Verbrauch 10W</t>
  </si>
  <si>
    <t>Laufzeit 10W</t>
  </si>
  <si>
    <t>0% RX / 100% TX</t>
  </si>
  <si>
    <t>Senden Max</t>
  </si>
  <si>
    <t>Nutzkapazität</t>
  </si>
  <si>
    <t>Headway LiFePO4 10Ah</t>
  </si>
  <si>
    <t>Powery Blei-Gel 20Ah</t>
  </si>
  <si>
    <t>Icom IC-7300</t>
  </si>
  <si>
    <t>Yaesu FT-991A</t>
  </si>
  <si>
    <t>Verbrauch Max</t>
  </si>
  <si>
    <t>Laufzeit Max</t>
  </si>
  <si>
    <t>mcHF/RS-918</t>
  </si>
  <si>
    <t>Eremit LifePO4 18Ah</t>
  </si>
  <si>
    <t>Eremit LifePO4 50Ah</t>
  </si>
  <si>
    <t>Yaesu FTdx10</t>
  </si>
  <si>
    <t>Kenwood TS-590SG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</si>
</sst>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\ _€"/>
    <numFmt numFmtId="165" formatCode="0.000&quot; Ah&quot;"/>
    <numFmt numFmtId="166" formatCode="0.000&quot; A&quot;"/>
    <numFmt numFmtId="167" formatCode="[hh]:mm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/>
    <xf numFmtId="20" fontId="1" fillId="0" borderId="0" xfId="0" applyNumberFormat="1" applyFont="1"/>
    <xf numFmtId="0" fontId="1" fillId="0" borderId="0" xfId="0" quotePrefix="1" applyFont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12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1" fillId="0" borderId="7" xfId="0" applyFont="1" applyBorder="1" applyProtection="1">
      <protection locked="0"/>
    </xf>
    <xf numFmtId="164" fontId="1" fillId="0" borderId="0" xfId="0" applyNumberFormat="1" applyFont="1" applyBorder="1" applyProtection="1">
      <protection locked="0"/>
    </xf>
    <xf numFmtId="164" fontId="1" fillId="0" borderId="8" xfId="0" applyNumberFormat="1" applyFont="1" applyBorder="1" applyProtection="1">
      <protection locked="0"/>
    </xf>
    <xf numFmtId="0" fontId="1" fillId="0" borderId="5" xfId="0" applyFont="1" applyBorder="1" applyProtection="1">
      <protection locked="0"/>
    </xf>
    <xf numFmtId="164" fontId="1" fillId="0" borderId="1" xfId="0" applyNumberFormat="1" applyFont="1" applyBorder="1" applyProtection="1">
      <protection locked="0"/>
    </xf>
    <xf numFmtId="164" fontId="1" fillId="0" borderId="6" xfId="0" applyNumberFormat="1" applyFont="1" applyBorder="1" applyProtection="1">
      <protection locked="0"/>
    </xf>
    <xf numFmtId="9" fontId="1" fillId="0" borderId="0" xfId="0" applyNumberFormat="1" applyFont="1" applyBorder="1" applyProtection="1">
      <protection locked="0"/>
    </xf>
    <xf numFmtId="165" fontId="1" fillId="0" borderId="8" xfId="0" applyNumberFormat="1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1" xfId="0" applyFont="1" applyBorder="1" applyProtection="1">
      <protection locked="0"/>
    </xf>
    <xf numFmtId="165" fontId="1" fillId="0" borderId="6" xfId="0" applyNumberFormat="1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5" fillId="0" borderId="0" xfId="0" applyFont="1" applyAlignment="1">
      <alignment vertical="top"/>
    </xf>
    <xf numFmtId="167" fontId="1" fillId="0" borderId="0" xfId="0" applyNumberFormat="1" applyFont="1" applyAlignment="1">
      <alignment horizontal="center" vertical="center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Standard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0.000&quot; Ah&quot;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#,##0.000\ _€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#,##0.000\ _€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#,##0.000\ _€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#,##0.000\ _€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7" formatCode="[hh]:m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0.000&quot; A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7" formatCode="[hh]:m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0.000&quot; A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7" formatCode="[hh]:m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0.000&quot; A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8B45F5B-C850-4C4B-9E29-23588967F3AB}" name="tabergebnisse" displayName="tabergebnisse" ref="A5:G10" totalsRowShown="0" headerRowDxfId="27" dataDxfId="26">
  <autoFilter ref="A5:G10" xr:uid="{3C8709A0-FB04-457A-912A-A5DF4A4815A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9F9A4FA-BB1B-4683-9C71-D70200F0CF2F}" name="Verhalten" dataDxfId="25">
      <calculatedColumnFormula>Daten!L4</calculatedColumnFormula>
    </tableColumn>
    <tableColumn id="2" xr3:uid="{AD879376-67D2-4E33-8B4F-129DCC2C38A8}" name="Verbrauch 5W" dataDxfId="24">
      <calculatedColumnFormula>IF(VLOOKUP($D$2,tabtx[],3,FALSE)&gt;0,(VLOOKUP($D$2,tabtx[],2,FALSE)*VLOOKUP($A6,tabverhalten[],2,FALSE)+VLOOKUP($D$2,tabtx[],3,FALSE)*VLOOKUP($A6,tabverhalten[],3,FALSE))/(VLOOKUP($A6,tabverhalten[],2,FALSE)+VLOOKUP($A6,tabverhalten[],3,FALSE)),"-")</calculatedColumnFormula>
    </tableColumn>
    <tableColumn id="3" xr3:uid="{32533A6B-6854-41F3-8FD9-20AD3C42A190}" name="Laufzeit 5W" dataDxfId="23">
      <calculatedColumnFormula>IF(VLOOKUP($D$2,tabtx[],3,FALSE)&gt;0,VLOOKUP($D$3,tabakkus[],3,FALSE)*VLOOKUP($D$3,tabakkus[],2,FALSE)/B6*(1/24),"-")</calculatedColumnFormula>
    </tableColumn>
    <tableColumn id="4" xr3:uid="{4B6738F3-E459-4C30-B136-A531A248F56C}" name="Verbrauch 10W" dataDxfId="22">
      <calculatedColumnFormula>IF(VLOOKUP($D$2,tabtx[],4,FALSE)&gt;0,(VLOOKUP($D$2,tabtx[],2,FALSE)*VLOOKUP($A6,tabverhalten[],2,FALSE)+VLOOKUP($D$2,tabtx[],4,FALSE)*VLOOKUP($A6,tabverhalten[],3,FALSE))/(VLOOKUP($A6,tabverhalten[],2,FALSE)+VLOOKUP($A6,tabverhalten[],3,FALSE)),"-")</calculatedColumnFormula>
    </tableColumn>
    <tableColumn id="5" xr3:uid="{EEEA8264-27A8-4F80-A4A8-9A69EA225C17}" name="Laufzeit 10W" dataDxfId="21">
      <calculatedColumnFormula>IF(VLOOKUP($D$2,tabtx[],4,FALSE)&gt;0,VLOOKUP($D$3,tabakkus[],3,FALSE)*VLOOKUP($D$3,tabakkus[],2,FALSE)/D6*(1/24),"-")</calculatedColumnFormula>
    </tableColumn>
    <tableColumn id="6" xr3:uid="{E30BC79E-45E5-4722-8DC3-C69E9C811828}" name="Verbrauch Max" dataDxfId="20">
      <calculatedColumnFormula>IF(VLOOKUP($D$2,tabtx[],5,FALSE)&gt;0,(VLOOKUP($D$2,tabtx[],2,FALSE)*VLOOKUP($A6,tabverhalten[],2,FALSE)+VLOOKUP($D$2,tabtx[],5,FALSE)*VLOOKUP($A6,tabverhalten[],3,FALSE))/(VLOOKUP($A6,tabverhalten[],2,FALSE)+VLOOKUP($A6,tabverhalten[],3,FALSE)),"-")</calculatedColumnFormula>
    </tableColumn>
    <tableColumn id="7" xr3:uid="{CFA5270F-6033-479F-9A15-95E263BEC385}" name="Laufzeit Max" dataDxfId="19">
      <calculatedColumnFormula>IF(VLOOKUP($D$2,tabtx[],5,FALSE)&gt;0,VLOOKUP($D$3,tabakkus[],3,FALSE)*VLOOKUP($D$3,tabakkus[],2,FALSE)/F6*(1/24),"-")</calculatedColumnFormula>
    </tableColumn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A36E14-352C-43A6-8D90-55066ECDD727}" name="tabtx" displayName="tabtx" ref="B3:F13" totalsRowShown="0" headerRowDxfId="18" dataDxfId="16" headerRowBorderDxfId="17">
  <autoFilter ref="B3:F13" xr:uid="{ADC9A9B0-6E17-48E9-B822-B4298B4A4F95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4:F13">
    <sortCondition ref="B3:B13"/>
  </sortState>
  <tableColumns count="5">
    <tableColumn id="1" xr3:uid="{9E06945E-A8BB-4DD1-B897-FE6D8231E50E}" name="TX" dataDxfId="15"/>
    <tableColumn id="2" xr3:uid="{5C6F2660-77F2-498F-B8CD-3D00983D7B98}" name="Empfang" dataDxfId="14"/>
    <tableColumn id="3" xr3:uid="{EE51AA05-E39A-4726-8969-0F0D6CE86B79}" name="Senden 5W" dataDxfId="13"/>
    <tableColumn id="4" xr3:uid="{BF4B6827-2D37-497D-9B01-82A001CBD6E2}" name="Senden 10W" dataDxfId="12"/>
    <tableColumn id="5" xr3:uid="{542D101C-3268-4E88-AAD6-9758529FB620}" name="Senden Max" dataDxfId="11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FF47A9-638A-46B7-A24B-E9758196CE78}" name="tabakkus" displayName="tabakkus" ref="H3:J13" totalsRowShown="0" headerRowDxfId="10" dataDxfId="9">
  <autoFilter ref="H3:J13" xr:uid="{D5980D53-F8E6-4A85-91BA-A6DB8D41EBE3}">
    <filterColumn colId="0" hiddenButton="1"/>
    <filterColumn colId="1" hiddenButton="1"/>
    <filterColumn colId="2" hiddenButton="1"/>
  </autoFilter>
  <tableColumns count="3">
    <tableColumn id="1" xr3:uid="{C9356410-9698-4819-A786-6D3DEE0AF989}" name="Name" dataDxfId="8"/>
    <tableColumn id="3" xr3:uid="{87EA9541-B26D-4E85-AFD7-79BB768006CC}" name="Nutzkapazität" dataDxfId="7"/>
    <tableColumn id="2" xr3:uid="{0ABD6C38-F70B-4E66-8CAE-60A837CF2788}" name="Kapazität" dataDxfId="6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164927D-FD2B-4B98-B7E2-9D27DC8CFB0E}" name="tabverhalten" displayName="tabverhalten" ref="L3:N8" totalsRowShown="0" headerRowDxfId="5" dataDxfId="3" headerRowBorderDxfId="4">
  <autoFilter ref="L3:N8" xr:uid="{692FCAFE-8AD0-420B-8133-7196927B28CF}">
    <filterColumn colId="0" hiddenButton="1"/>
    <filterColumn colId="1" hiddenButton="1"/>
    <filterColumn colId="2" hiddenButton="1"/>
  </autoFilter>
  <tableColumns count="3">
    <tableColumn id="1" xr3:uid="{418A987B-4B2F-4C99-96DC-6021B93A0C73}" name="Ratio" dataDxfId="2"/>
    <tableColumn id="2" xr3:uid="{D0B5D637-E047-49CD-A347-E08B40047CF9}" name="Empfangen" dataDxfId="1"/>
    <tableColumn id="3" xr3:uid="{45AD7B91-5CCB-4DB8-9219-8FE8A63C5A9B}" name="Senden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E2C5-F5EA-4B3B-A3AC-B8AF3A5B0413}">
  <sheetPr>
    <pageSetUpPr fitToPage="1"/>
  </sheetPr>
  <dimension ref="A1:G18"/>
  <sheetViews>
    <sheetView showGridLines="0" tabSelected="1" zoomScale="120" zoomScaleNormal="120" workbookViewId="0">
      <selection activeCell="D3" sqref="D3:E3"/>
    </sheetView>
  </sheetViews>
  <sheetFormatPr baseColWidth="10" defaultRowHeight="24" customHeight="1" x14ac:dyDescent="0.3"/>
  <cols>
    <col min="1" max="1" width="25" style="1" customWidth="1"/>
    <col min="2" max="2" width="19.140625" style="1" customWidth="1"/>
    <col min="3" max="3" width="18.28515625" style="1" customWidth="1"/>
    <col min="4" max="4" width="20.5703125" style="1" customWidth="1"/>
    <col min="5" max="5" width="18.28515625" style="1" customWidth="1"/>
    <col min="6" max="6" width="20" style="1" customWidth="1"/>
    <col min="7" max="7" width="18.28515625" style="1" customWidth="1"/>
    <col min="8" max="16384" width="11.42578125" style="1"/>
  </cols>
  <sheetData>
    <row r="1" spans="1:7" ht="24" customHeight="1" thickBot="1" x14ac:dyDescent="0.35"/>
    <row r="2" spans="1:7" ht="27" customHeight="1" x14ac:dyDescent="0.3">
      <c r="C2" s="15" t="s">
        <v>20</v>
      </c>
      <c r="D2" s="32" t="s">
        <v>7</v>
      </c>
      <c r="E2" s="33"/>
    </row>
    <row r="3" spans="1:7" ht="27" customHeight="1" thickBot="1" x14ac:dyDescent="0.35">
      <c r="C3" s="16" t="s">
        <v>21</v>
      </c>
      <c r="D3" s="34" t="s">
        <v>25</v>
      </c>
      <c r="E3" s="35"/>
    </row>
    <row r="5" spans="1:7" ht="36" customHeight="1" x14ac:dyDescent="0.3">
      <c r="A5" s="10" t="s">
        <v>22</v>
      </c>
      <c r="B5" s="12" t="s">
        <v>26</v>
      </c>
      <c r="C5" s="14" t="s">
        <v>27</v>
      </c>
      <c r="D5" s="12" t="s">
        <v>28</v>
      </c>
      <c r="E5" s="11" t="s">
        <v>29</v>
      </c>
      <c r="F5" s="12" t="s">
        <v>37</v>
      </c>
      <c r="G5" s="11" t="s">
        <v>38</v>
      </c>
    </row>
    <row r="6" spans="1:7" ht="36" customHeight="1" x14ac:dyDescent="0.3">
      <c r="A6" s="10" t="str">
        <f>Daten!L4</f>
        <v>50% RX / 50% TX</v>
      </c>
      <c r="B6" s="13">
        <f>IF(VLOOKUP($D$2,tabtx[],3,FALSE)&gt;0,(VLOOKUP($D$2,tabtx[],2,FALSE)*VLOOKUP($A6,tabverhalten[],2,FALSE)+VLOOKUP($D$2,tabtx[],3,FALSE)*VLOOKUP($A6,tabverhalten[],3,FALSE))/(VLOOKUP($A6,tabverhalten[],2,FALSE)+VLOOKUP($A6,tabverhalten[],3,FALSE)),"-")</f>
        <v>0.78999999999999992</v>
      </c>
      <c r="C6" s="31">
        <f>IF(VLOOKUP($D$2,tabtx[],3,FALSE)&gt;0,VLOOKUP($D$3,tabakkus[],3,FALSE)*VLOOKUP($D$3,tabakkus[],2,FALSE)/B6*(1/24),"-")</f>
        <v>9.49367088607595E-2</v>
      </c>
      <c r="D6" s="13">
        <f>IF(VLOOKUP($D$2,tabtx[],4,FALSE)&gt;0,(VLOOKUP($D$2,tabtx[],2,FALSE)*VLOOKUP($A6,tabverhalten[],2,FALSE)+VLOOKUP($D$2,tabtx[],4,FALSE)*VLOOKUP($A6,tabverhalten[],3,FALSE))/(VLOOKUP($A6,tabverhalten[],2,FALSE)+VLOOKUP($A6,tabverhalten[],3,FALSE)),"-")</f>
        <v>1.1400000000000001</v>
      </c>
      <c r="E6" s="31">
        <f>IF(VLOOKUP($D$2,tabtx[],4,FALSE)&gt;0,VLOOKUP($D$3,tabakkus[],3,FALSE)*VLOOKUP($D$3,tabakkus[],2,FALSE)/D6*(1/24),"-")</f>
        <v>6.5789473684210509E-2</v>
      </c>
      <c r="F6" s="13">
        <f>IF(VLOOKUP($D$2,tabtx[],5,FALSE)&gt;0,(VLOOKUP($D$2,tabtx[],2,FALSE)*VLOOKUP($A6,tabverhalten[],2,FALSE)+VLOOKUP($D$2,tabtx[],5,FALSE)*VLOOKUP($A6,tabverhalten[],3,FALSE))/(VLOOKUP($A6,tabverhalten[],2,FALSE)+VLOOKUP($A6,tabverhalten[],3,FALSE)),"-")</f>
        <v>1.34</v>
      </c>
      <c r="G6" s="31">
        <f>IF(VLOOKUP($D$2,tabtx[],5,FALSE)&gt;0,VLOOKUP($D$3,tabakkus[],3,FALSE)*VLOOKUP($D$3,tabakkus[],2,FALSE)/F6*(1/24),"-")</f>
        <v>5.5970149253731338E-2</v>
      </c>
    </row>
    <row r="7" spans="1:7" ht="36" customHeight="1" x14ac:dyDescent="0.3">
      <c r="A7" s="10" t="str">
        <f>Daten!L5</f>
        <v>66% RX / 33% TX</v>
      </c>
      <c r="B7" s="13">
        <f>IF(VLOOKUP($D$2,tabtx[],3,FALSE)&gt;0,(VLOOKUP($D$2,tabtx[],2,FALSE)*VLOOKUP($A7,tabverhalten[],2,FALSE)+VLOOKUP($D$2,tabtx[],3,FALSE)*VLOOKUP($A7,tabverhalten[],3,FALSE))/(VLOOKUP($A7,tabverhalten[],2,FALSE)+VLOOKUP($A7,tabverhalten[],3,FALSE)),"-")</f>
        <v>0.58666666666666656</v>
      </c>
      <c r="C7" s="31">
        <f>IF(VLOOKUP($D$2,tabtx[],3,FALSE)&gt;0,VLOOKUP($D$3,tabakkus[],3,FALSE)*VLOOKUP($D$3,tabakkus[],2,FALSE)/B7*(1/24),"-")</f>
        <v>0.12784090909090912</v>
      </c>
      <c r="D7" s="13">
        <f>IF(VLOOKUP($D$2,tabtx[],4,FALSE)&gt;0,(VLOOKUP($D$2,tabtx[],2,FALSE)*VLOOKUP($A7,tabverhalten[],2,FALSE)+VLOOKUP($D$2,tabtx[],4,FALSE)*VLOOKUP($A7,tabverhalten[],3,FALSE))/(VLOOKUP($A7,tabverhalten[],2,FALSE)+VLOOKUP($A7,tabverhalten[],3,FALSE)),"-")</f>
        <v>0.82</v>
      </c>
      <c r="E7" s="31">
        <f>IF(VLOOKUP($D$2,tabtx[],4,FALSE)&gt;0,VLOOKUP($D$3,tabakkus[],3,FALSE)*VLOOKUP($D$3,tabakkus[],2,FALSE)/D7*(1/24),"-")</f>
        <v>9.1463414634146339E-2</v>
      </c>
      <c r="F7" s="13">
        <f>IF(VLOOKUP($D$2,tabtx[],5,FALSE)&gt;0,(VLOOKUP($D$2,tabtx[],2,FALSE)*VLOOKUP($A7,tabverhalten[],2,FALSE)+VLOOKUP($D$2,tabtx[],5,FALSE)*VLOOKUP($A7,tabverhalten[],3,FALSE))/(VLOOKUP($A7,tabverhalten[],2,FALSE)+VLOOKUP($A7,tabverhalten[],3,FALSE)),"-")</f>
        <v>0.95333333333333325</v>
      </c>
      <c r="G7" s="31">
        <f>IF(VLOOKUP($D$2,tabtx[],5,FALSE)&gt;0,VLOOKUP($D$3,tabakkus[],3,FALSE)*VLOOKUP($D$3,tabakkus[],2,FALSE)/F7*(1/24),"-")</f>
        <v>7.8671328671328672E-2</v>
      </c>
    </row>
    <row r="8" spans="1:7" ht="36" customHeight="1" x14ac:dyDescent="0.3">
      <c r="A8" s="10" t="str">
        <f>Daten!L6</f>
        <v>75% RX / 25% TX</v>
      </c>
      <c r="B8" s="13">
        <f>IF(VLOOKUP($D$2,tabtx[],3,FALSE)&gt;0,(VLOOKUP($D$2,tabtx[],2,FALSE)*VLOOKUP($A8,tabverhalten[],2,FALSE)+VLOOKUP($D$2,tabtx[],3,FALSE)*VLOOKUP($A8,tabverhalten[],3,FALSE))/(VLOOKUP($A8,tabverhalten[],2,FALSE)+VLOOKUP($A8,tabverhalten[],3,FALSE)),"-")</f>
        <v>0.48499999999999999</v>
      </c>
      <c r="C8" s="31">
        <f>IF(VLOOKUP($D$2,tabtx[],3,FALSE)&gt;0,VLOOKUP($D$3,tabakkus[],3,FALSE)*VLOOKUP($D$3,tabakkus[],2,FALSE)/B8*(1/24),"-")</f>
        <v>0.15463917525773196</v>
      </c>
      <c r="D8" s="13">
        <f>IF(VLOOKUP($D$2,tabtx[],4,FALSE)&gt;0,(VLOOKUP($D$2,tabtx[],2,FALSE)*VLOOKUP($A8,tabverhalten[],2,FALSE)+VLOOKUP($D$2,tabtx[],4,FALSE)*VLOOKUP($A8,tabverhalten[],3,FALSE))/(VLOOKUP($A8,tabverhalten[],2,FALSE)+VLOOKUP($A8,tabverhalten[],3,FALSE)),"-")</f>
        <v>0.66</v>
      </c>
      <c r="E8" s="31">
        <f>IF(VLOOKUP($D$2,tabtx[],4,FALSE)&gt;0,VLOOKUP($D$3,tabakkus[],3,FALSE)*VLOOKUP($D$3,tabakkus[],2,FALSE)/D8*(1/24),"-")</f>
        <v>0.11363636363636362</v>
      </c>
      <c r="F8" s="13">
        <f>IF(VLOOKUP($D$2,tabtx[],5,FALSE)&gt;0,(VLOOKUP($D$2,tabtx[],2,FALSE)*VLOOKUP($A8,tabverhalten[],2,FALSE)+VLOOKUP($D$2,tabtx[],5,FALSE)*VLOOKUP($A8,tabverhalten[],3,FALSE))/(VLOOKUP($A8,tabverhalten[],2,FALSE)+VLOOKUP($A8,tabverhalten[],3,FALSE)),"-")</f>
        <v>0.76</v>
      </c>
      <c r="G8" s="31">
        <f>IF(VLOOKUP($D$2,tabtx[],5,FALSE)&gt;0,VLOOKUP($D$3,tabakkus[],3,FALSE)*VLOOKUP($D$3,tabakkus[],2,FALSE)/F8*(1/24),"-")</f>
        <v>9.8684210526315777E-2</v>
      </c>
    </row>
    <row r="9" spans="1:7" ht="36" customHeight="1" x14ac:dyDescent="0.3">
      <c r="A9" s="10" t="str">
        <f>Daten!L7</f>
        <v>100% RX / 0% TX</v>
      </c>
      <c r="B9" s="13">
        <f>IF(VLOOKUP($D$2,tabtx[],3,FALSE)&gt;0,(VLOOKUP($D$2,tabtx[],2,FALSE)*VLOOKUP($A9,tabverhalten[],2,FALSE)+VLOOKUP($D$2,tabtx[],3,FALSE)*VLOOKUP($A9,tabverhalten[],3,FALSE))/(VLOOKUP($A9,tabverhalten[],2,FALSE)+VLOOKUP($A9,tabverhalten[],3,FALSE)),"-")</f>
        <v>0.18</v>
      </c>
      <c r="C9" s="31">
        <f>IF(VLOOKUP($D$2,tabtx[],3,FALSE)&gt;0,VLOOKUP($D$3,tabakkus[],3,FALSE)*VLOOKUP($D$3,tabakkus[],2,FALSE)/B9*(1/24),"-")</f>
        <v>0.41666666666666663</v>
      </c>
      <c r="D9" s="13">
        <f>IF(VLOOKUP($D$2,tabtx[],4,FALSE)&gt;0,(VLOOKUP($D$2,tabtx[],2,FALSE)*VLOOKUP($A9,tabverhalten[],2,FALSE)+VLOOKUP($D$2,tabtx[],4,FALSE)*VLOOKUP($A9,tabverhalten[],3,FALSE))/(VLOOKUP($A9,tabverhalten[],2,FALSE)+VLOOKUP($A9,tabverhalten[],3,FALSE)),"-")</f>
        <v>0.18</v>
      </c>
      <c r="E9" s="31">
        <f>IF(VLOOKUP($D$2,tabtx[],4,FALSE)&gt;0,VLOOKUP($D$3,tabakkus[],3,FALSE)*VLOOKUP($D$3,tabakkus[],2,FALSE)/D9*(1/24),"-")</f>
        <v>0.41666666666666663</v>
      </c>
      <c r="F9" s="13">
        <f>IF(VLOOKUP($D$2,tabtx[],5,FALSE)&gt;0,(VLOOKUP($D$2,tabtx[],2,FALSE)*VLOOKUP($A9,tabverhalten[],2,FALSE)+VLOOKUP($D$2,tabtx[],5,FALSE)*VLOOKUP($A9,tabverhalten[],3,FALSE))/(VLOOKUP($A9,tabverhalten[],2,FALSE)+VLOOKUP($A9,tabverhalten[],3,FALSE)),"-")</f>
        <v>0.18</v>
      </c>
      <c r="G9" s="31">
        <f>IF(VLOOKUP($D$2,tabtx[],5,FALSE)&gt;0,VLOOKUP($D$3,tabakkus[],3,FALSE)*VLOOKUP($D$3,tabakkus[],2,FALSE)/F9*(1/24),"-")</f>
        <v>0.41666666666666663</v>
      </c>
    </row>
    <row r="10" spans="1:7" ht="36" customHeight="1" x14ac:dyDescent="0.3">
      <c r="A10" s="10" t="str">
        <f>Daten!L8</f>
        <v>0% RX / 100% TX</v>
      </c>
      <c r="B10" s="13">
        <f>IF(VLOOKUP($D$2,tabtx[],3,FALSE)&gt;0,(VLOOKUP($D$2,tabtx[],2,FALSE)*VLOOKUP($A10,tabverhalten[],2,FALSE)+VLOOKUP($D$2,tabtx[],3,FALSE)*VLOOKUP($A10,tabverhalten[],3,FALSE))/(VLOOKUP($A10,tabverhalten[],2,FALSE)+VLOOKUP($A10,tabverhalten[],3,FALSE)),"-")</f>
        <v>1.4</v>
      </c>
      <c r="C10" s="31">
        <f>IF(VLOOKUP($D$2,tabtx[],3,FALSE)&gt;0,VLOOKUP($D$3,tabakkus[],3,FALSE)*VLOOKUP($D$3,tabakkus[],2,FALSE)/B10*(1/24),"-")</f>
        <v>5.3571428571428575E-2</v>
      </c>
      <c r="D10" s="13">
        <f>IF(VLOOKUP($D$2,tabtx[],4,FALSE)&gt;0,(VLOOKUP($D$2,tabtx[],2,FALSE)*VLOOKUP($A10,tabverhalten[],2,FALSE)+VLOOKUP($D$2,tabtx[],4,FALSE)*VLOOKUP($A10,tabverhalten[],3,FALSE))/(VLOOKUP($A10,tabverhalten[],2,FALSE)+VLOOKUP($A10,tabverhalten[],3,FALSE)),"-")</f>
        <v>2.1</v>
      </c>
      <c r="E10" s="31">
        <f>IF(VLOOKUP($D$2,tabtx[],4,FALSE)&gt;0,VLOOKUP($D$3,tabakkus[],3,FALSE)*VLOOKUP($D$3,tabakkus[],2,FALSE)/D10*(1/24),"-")</f>
        <v>3.5714285714285712E-2</v>
      </c>
      <c r="F10" s="13">
        <f>IF(VLOOKUP($D$2,tabtx[],5,FALSE)&gt;0,(VLOOKUP($D$2,tabtx[],2,FALSE)*VLOOKUP($A10,tabverhalten[],2,FALSE)+VLOOKUP($D$2,tabtx[],5,FALSE)*VLOOKUP($A10,tabverhalten[],3,FALSE))/(VLOOKUP($A10,tabverhalten[],2,FALSE)+VLOOKUP($A10,tabverhalten[],3,FALSE)),"-")</f>
        <v>2.5</v>
      </c>
      <c r="G10" s="31">
        <f>IF(VLOOKUP($D$2,tabtx[],5,FALSE)&gt;0,VLOOKUP($D$3,tabakkus[],3,FALSE)*VLOOKUP($D$3,tabakkus[],2,FALSE)/F10*(1/24),"-")</f>
        <v>0.03</v>
      </c>
    </row>
    <row r="11" spans="1:7" ht="24" customHeight="1" x14ac:dyDescent="0.3">
      <c r="A11" s="30" t="str">
        <f>"Laufzeitberechnung für "&amp;(VLOOKUP($D$3,tabakkus[],3,FALSE))&amp;"Ah Akku mit einer nutzbaren Kapazität von "&amp;(VLOOKUP($D$3,tabakkus[],2,FALSE)*100)&amp;"%."</f>
        <v>Laufzeitberechnung für 2Ah Akku mit einer nutzbaren Kapazität von 90%.</v>
      </c>
    </row>
    <row r="18" spans="4:4" ht="24" customHeight="1" x14ac:dyDescent="0.3">
      <c r="D18" s="3"/>
    </row>
  </sheetData>
  <sheetProtection sheet="1" objects="1" scenarios="1" selectLockedCells="1"/>
  <mergeCells count="2">
    <mergeCell ref="D2:E2"/>
    <mergeCell ref="D3:E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&amp;C&amp;"Arial,Fett Kursiv"&amp;20Akku Laufzeiten Rechner</oddHeader>
    <oddFooter>&amp;LV1.3&amp;R(C) Copyright 2021 by Arthur Konze, DL2ART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0C28CDC-720D-4C12-9EB0-DD9B26884E4F}">
          <x14:formula1>
            <xm:f>Daten!$B$4:$B$13</xm:f>
          </x14:formula1>
          <xm:sqref>D2</xm:sqref>
        </x14:dataValidation>
        <x14:dataValidation type="list" allowBlank="1" showInputMessage="1" showErrorMessage="1" xr:uid="{E858C2D5-8E0C-4951-A87D-FA9D3CC10D2F}">
          <x14:formula1>
            <xm:f>Daten!$H$4:$H$13</xm:f>
          </x14:formula1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8C101-6AC9-48BB-9761-A35F2E3BC97E}">
  <dimension ref="B2:N13"/>
  <sheetViews>
    <sheetView showGridLines="0" zoomScale="110" zoomScaleNormal="110" workbookViewId="0">
      <selection activeCell="B4" sqref="B4"/>
    </sheetView>
  </sheetViews>
  <sheetFormatPr baseColWidth="10" defaultColWidth="19.85546875" defaultRowHeight="18.75" x14ac:dyDescent="0.3"/>
  <cols>
    <col min="1" max="1" width="4" style="1" customWidth="1"/>
    <col min="2" max="2" width="23.28515625" style="1" bestFit="1" customWidth="1"/>
    <col min="3" max="6" width="17.5703125" style="1" customWidth="1"/>
    <col min="7" max="7" width="6.28515625" style="1" customWidth="1"/>
    <col min="8" max="8" width="29.140625" style="1" customWidth="1"/>
    <col min="9" max="9" width="19.5703125" style="1" customWidth="1"/>
    <col min="10" max="10" width="19.85546875" style="1"/>
    <col min="11" max="11" width="6.28515625" style="1" customWidth="1"/>
    <col min="12" max="16384" width="19.85546875" style="1"/>
  </cols>
  <sheetData>
    <row r="2" spans="2:14" ht="38.25" customHeight="1" x14ac:dyDescent="0.3">
      <c r="B2" s="36" t="s">
        <v>15</v>
      </c>
      <c r="C2" s="37"/>
      <c r="D2" s="37"/>
      <c r="E2" s="37"/>
      <c r="F2" s="38"/>
      <c r="H2" s="36" t="s">
        <v>16</v>
      </c>
      <c r="I2" s="37"/>
      <c r="J2" s="38"/>
      <c r="L2" s="36" t="s">
        <v>23</v>
      </c>
      <c r="M2" s="37"/>
      <c r="N2" s="38"/>
    </row>
    <row r="3" spans="2:14" x14ac:dyDescent="0.3">
      <c r="B3" s="5" t="s">
        <v>0</v>
      </c>
      <c r="C3" s="2" t="s">
        <v>2</v>
      </c>
      <c r="D3" s="2" t="s">
        <v>3</v>
      </c>
      <c r="E3" s="2" t="s">
        <v>4</v>
      </c>
      <c r="F3" s="6" t="s">
        <v>31</v>
      </c>
      <c r="G3" s="4"/>
      <c r="H3" s="7" t="s">
        <v>17</v>
      </c>
      <c r="I3" s="9" t="s">
        <v>32</v>
      </c>
      <c r="J3" s="8" t="s">
        <v>18</v>
      </c>
      <c r="K3" s="4"/>
      <c r="L3" s="5" t="s">
        <v>8</v>
      </c>
      <c r="M3" s="2" t="s">
        <v>10</v>
      </c>
      <c r="N3" s="6" t="s">
        <v>11</v>
      </c>
    </row>
    <row r="4" spans="2:14" x14ac:dyDescent="0.3">
      <c r="B4" s="17" t="s">
        <v>7</v>
      </c>
      <c r="C4" s="18">
        <v>0.18</v>
      </c>
      <c r="D4" s="18">
        <v>1.4</v>
      </c>
      <c r="E4" s="18">
        <v>2.1</v>
      </c>
      <c r="F4" s="19">
        <v>2.5</v>
      </c>
      <c r="H4" s="17" t="s">
        <v>25</v>
      </c>
      <c r="I4" s="23">
        <v>0.9</v>
      </c>
      <c r="J4" s="24">
        <v>2</v>
      </c>
      <c r="L4" s="17" t="s">
        <v>9</v>
      </c>
      <c r="M4" s="25">
        <v>1</v>
      </c>
      <c r="N4" s="28">
        <v>1</v>
      </c>
    </row>
    <row r="5" spans="2:14" x14ac:dyDescent="0.3">
      <c r="B5" s="17" t="s">
        <v>5</v>
      </c>
      <c r="C5" s="18">
        <v>0.21</v>
      </c>
      <c r="D5" s="18">
        <v>1.5</v>
      </c>
      <c r="E5" s="18">
        <v>2</v>
      </c>
      <c r="F5" s="19"/>
      <c r="H5" s="17" t="s">
        <v>24</v>
      </c>
      <c r="I5" s="23">
        <v>0.9</v>
      </c>
      <c r="J5" s="24">
        <v>3</v>
      </c>
      <c r="L5" s="17" t="s">
        <v>12</v>
      </c>
      <c r="M5" s="25">
        <v>2</v>
      </c>
      <c r="N5" s="28">
        <v>1</v>
      </c>
    </row>
    <row r="6" spans="2:14" x14ac:dyDescent="0.3">
      <c r="B6" s="17" t="s">
        <v>35</v>
      </c>
      <c r="C6" s="18">
        <v>1</v>
      </c>
      <c r="D6" s="18">
        <v>6.2</v>
      </c>
      <c r="E6" s="18">
        <v>8.5</v>
      </c>
      <c r="F6" s="19">
        <v>21</v>
      </c>
      <c r="H6" s="17" t="s">
        <v>19</v>
      </c>
      <c r="I6" s="23">
        <v>0.9</v>
      </c>
      <c r="J6" s="24">
        <v>6</v>
      </c>
      <c r="L6" s="17" t="s">
        <v>13</v>
      </c>
      <c r="M6" s="25">
        <v>3</v>
      </c>
      <c r="N6" s="28">
        <v>1</v>
      </c>
    </row>
    <row r="7" spans="2:14" x14ac:dyDescent="0.3">
      <c r="B7" s="17" t="s">
        <v>43</v>
      </c>
      <c r="C7" s="18">
        <v>1.5</v>
      </c>
      <c r="D7" s="18"/>
      <c r="E7" s="18"/>
      <c r="F7" s="19">
        <v>20.5</v>
      </c>
      <c r="H7" s="17" t="s">
        <v>40</v>
      </c>
      <c r="I7" s="23">
        <v>0.9</v>
      </c>
      <c r="J7" s="24">
        <v>18</v>
      </c>
      <c r="L7" s="17" t="s">
        <v>14</v>
      </c>
      <c r="M7" s="25">
        <v>1</v>
      </c>
      <c r="N7" s="28">
        <v>0</v>
      </c>
    </row>
    <row r="8" spans="2:14" x14ac:dyDescent="0.3">
      <c r="B8" s="17" t="s">
        <v>39</v>
      </c>
      <c r="C8" s="18">
        <v>0.41</v>
      </c>
      <c r="D8" s="18">
        <v>2.5</v>
      </c>
      <c r="E8" s="18">
        <v>3</v>
      </c>
      <c r="F8" s="19"/>
      <c r="H8" s="17" t="s">
        <v>41</v>
      </c>
      <c r="I8" s="23">
        <v>0.9</v>
      </c>
      <c r="J8" s="24">
        <v>50</v>
      </c>
      <c r="L8" s="20" t="s">
        <v>30</v>
      </c>
      <c r="M8" s="26">
        <v>0</v>
      </c>
      <c r="N8" s="29">
        <v>1</v>
      </c>
    </row>
    <row r="9" spans="2:14" x14ac:dyDescent="0.3">
      <c r="B9" s="17" t="s">
        <v>1</v>
      </c>
      <c r="C9" s="18">
        <v>0.6</v>
      </c>
      <c r="D9" s="18">
        <v>3</v>
      </c>
      <c r="E9" s="18">
        <v>4</v>
      </c>
      <c r="F9" s="19">
        <v>6</v>
      </c>
      <c r="H9" s="17" t="s">
        <v>33</v>
      </c>
      <c r="I9" s="23">
        <v>0.9</v>
      </c>
      <c r="J9" s="24">
        <v>10</v>
      </c>
    </row>
    <row r="10" spans="2:14" x14ac:dyDescent="0.3">
      <c r="B10" s="17" t="s">
        <v>6</v>
      </c>
      <c r="C10" s="18">
        <v>0.45</v>
      </c>
      <c r="D10" s="18">
        <v>2.5</v>
      </c>
      <c r="E10" s="18"/>
      <c r="F10" s="19"/>
      <c r="H10" s="17" t="s">
        <v>34</v>
      </c>
      <c r="I10" s="23">
        <v>0.6</v>
      </c>
      <c r="J10" s="24">
        <v>20</v>
      </c>
    </row>
    <row r="11" spans="2:14" x14ac:dyDescent="0.3">
      <c r="B11" s="17" t="s">
        <v>36</v>
      </c>
      <c r="C11" s="18">
        <v>2.1</v>
      </c>
      <c r="D11" s="18"/>
      <c r="E11" s="18"/>
      <c r="F11" s="19">
        <v>23</v>
      </c>
      <c r="H11" s="17"/>
      <c r="I11" s="25"/>
      <c r="J11" s="24"/>
    </row>
    <row r="12" spans="2:14" x14ac:dyDescent="0.3">
      <c r="B12" s="17" t="s">
        <v>42</v>
      </c>
      <c r="C12" s="18">
        <v>2.5</v>
      </c>
      <c r="D12" s="18">
        <v>10.5</v>
      </c>
      <c r="E12" s="18"/>
      <c r="F12" s="19">
        <v>23</v>
      </c>
      <c r="H12" s="17"/>
      <c r="I12" s="25"/>
      <c r="J12" s="24"/>
    </row>
    <row r="13" spans="2:14" x14ac:dyDescent="0.3">
      <c r="B13" s="20"/>
      <c r="C13" s="21"/>
      <c r="D13" s="21"/>
      <c r="E13" s="21"/>
      <c r="F13" s="22"/>
      <c r="H13" s="20"/>
      <c r="I13" s="26"/>
      <c r="J13" s="27"/>
    </row>
  </sheetData>
  <sheetProtection sheet="1" objects="1" scenarios="1" selectLockedCells="1"/>
  <mergeCells count="3">
    <mergeCell ref="B2:F2"/>
    <mergeCell ref="H2:J2"/>
    <mergeCell ref="L2:N2"/>
  </mergeCells>
  <pageMargins left="0.7" right="0.7" top="0.78740157499999996" bottom="0.78740157499999996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Berechnung</vt:lpstr>
      <vt:lpstr>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Konze</dc:creator>
  <cp:lastModifiedBy>Arthur Konze</cp:lastModifiedBy>
  <cp:lastPrinted>2021-04-30T10:26:32Z</cp:lastPrinted>
  <dcterms:created xsi:type="dcterms:W3CDTF">2020-10-08T11:16:20Z</dcterms:created>
  <dcterms:modified xsi:type="dcterms:W3CDTF">2021-04-30T18:33:14Z</dcterms:modified>
</cp:coreProperties>
</file>